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<sst xmlns="http://schemas.openxmlformats.org/spreadsheetml/2006/main" count="1529" uniqueCount="244">
  <si>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</si>
  <si>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</si>
  <si>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</si>
  <si>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</si>
  <si>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</si>
  <si>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</si>
  <si>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</si>
  <si>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</si>
  <si>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</si>
  <si>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</si>
  <si>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</si>
  <si>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</si>
  <si>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</si>
  <si>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</si>
  <si>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</si>
  <si>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</si>
  <si>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</si>
  <si>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</si>
  <si>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</si>
  <si>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</si>
  <si>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</si>
  <si>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</si>
  <si>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</si>
  <si>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</si>
  <si>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</si>
  <si>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</si>
  <si>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</si>
  <si>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</si>
  <si>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</si>
  <si>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</si>
  <si>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</si>
  <si>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</si>
  <si>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</si>
  <si>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</si>
  <si>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</si>
  <si>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</si>
  <si>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</si>
  <si>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</si>
  <si>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</si>
  <si>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</si>
  <si>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</si>
  <si>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</si>
  <si>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</si>
  <si>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</si>
  <si>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</si>
  <si>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</si>
  <si>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</si>
  <si>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</si>
  <si>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</si>
  <si>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</si>
  <si>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</si>
  <si>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</si>
  <si>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</si>
  <si>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</si>
  <si>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</si>
  <si>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</si>
  <si>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</si>
  <si>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</si>
  <si>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</si>
  <si>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</si>
  <si>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</si>
  <si>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</si>
  <si>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</si>
  <si>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</si>
  <si>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</si>
  <si>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</si>
  <si>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</si>
  <si>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</si>
  <si>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</si>
  <si>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</si>
  <si>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</si>
  <si>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</si>
  <si>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</si>
  <si>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</si>
  <si>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</si>
  <si>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</si>
  <si>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</si>
  <si>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</si>
  <si>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</si>
  <si>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</si>
  <si>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</si>
  <si>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</si>
  <si>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</si>
  <si>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</si>
  <si>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</si>
  <si>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</si>
  <si>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</si>
  <si>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</si>
  <si>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</si>
  <si>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</si>
  <si>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</si>
  <si>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</si>
  <si>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</si>
  <si>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</si>
  <si>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</si>
  <si>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</si>
  <si>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</si>
  <si>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</si>
  <si>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</si>
  <si>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</si>
  <si>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</si>
  <si>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</si>
  <si>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</si>
  <si>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</si>
  <si>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</si>
  <si>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</si>
  <si>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</si>
  <si>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</si>
  <si>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</si>
  <si>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</si>
  <si>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</si>
  <si>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</si>
  <si>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</si>
  <si>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</si>
  <si>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</si>
  <si>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</si>
  <si>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</si>
  <si>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</si>
  <si>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</si>
  <si>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</si>
  <si>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</si>
  <si>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</si>
  <si>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</si>
  <si>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</si>
  <si>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</si>
  <si>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</si>
  <si>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</si>
  <si>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</si>
  <si>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</si>
  <si>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</si>
  <si>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</si>
  <si>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</si>
  <si>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</si>
  <si>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</si>
  <si>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</si>
  <si>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</si>
  <si>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</si>
  <si>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</si>
  <si>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</si>
  <si>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</si>
  <si>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</si>
  <si>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</si>
  <si>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</si>
  <si>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</si>
  <si>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</si>
  <si>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</si>
  <si>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</si>
  <si>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</si>
  <si>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</si>
  <si>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</si>
  <si>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</si>
  <si>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</si>
  <si>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</si>
  <si>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</si>
  <si>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</si>
  <si>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</si>
  <si>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</si>
  <si>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</si>
  <si>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</si>
  <si>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</si>
  <si>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</si>
  <si>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</si>
  <si>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</si>
  <si>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</si>
  <si>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</si>
  <si>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</si>
  <si>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</si>
  <si>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</si>
  <si>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</si>
  <si>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</si>
  <si>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</si>
  <si>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</si>
  <si>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</si>
  <si>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</si>
  <si>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</si>
  <si>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</si>
  <si>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</si>
  <si>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</si>
  <si>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</si>
  <si>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</si>
  <si>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</si>
  <si>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</si>
  <si>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</si>
  <si>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</si>
  <si>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</si>
  <si>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</si>
  <si>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</si>
  <si>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</si>
  <si>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</si>
  <si>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</si>
  <si>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</si>
  <si>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</si>
  <si>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</si>
  <si>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</si>
  <si>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</si>
  <si>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</si>
  <si>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</si>
  <si>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</si>
  <si>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</si>
  <si>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</si>
  <si>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</si>
  <si>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</si>
  <si>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</si>
  <si>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</si>
  <si>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</si>
  <si>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</si>
  <si>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</si>
  <si>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</si>
  <si>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</si>
  <si>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</si>
  <si>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</si>
  <si>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</si>
  <si>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</si>
  <si>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</si>
  <si>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</si>
  <si>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</si>
  <si>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</si>
  <si>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</si>
  <si>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</si>
  <si>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</si>
  <si>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</si>
  <si>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</si>
  <si>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</si>
  <si>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</si>
  <si>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</si>
  <si>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</si>
  <si>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</si>
  <si>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</si>
  <si>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</si>
  <si>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</si>
  <si>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</si>
  <si>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</si>
  <si>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</si>
  <si>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</si>
  <si>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</si>
  <si>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</si>
  <si>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</si>
  <si>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</si>
  <si>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</si>
  <si>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</si>
  <si>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</si>
  <si>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</si>
  <si>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</si>
  <si>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08.09.17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</si>
</sst>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Лист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242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239</v>
      </c>
      <c r="O3" s="346" t="s">
        <v>241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236</v>
      </c>
      <c r="F4" s="329" t="s">
        <v>33</v>
      </c>
      <c r="G4" s="320" t="s">
        <v>237</v>
      </c>
      <c r="H4" s="331" t="s">
        <v>238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243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240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864881.79</v>
      </c>
      <c r="G8" s="151">
        <f>F8-E8</f>
        <v>-81749.80999999994</v>
      </c>
      <c r="H8" s="152">
        <f>F8/E8*100</f>
        <v>91.36413679830676</v>
      </c>
      <c r="I8" s="153">
        <f aca="true" t="shared" si="0" ref="I8:I15">F8-D8</f>
        <v>-433569.31000000006</v>
      </c>
      <c r="J8" s="153">
        <f aca="true" t="shared" si="1" ref="J8:J15">F8/D8*100</f>
        <v>66.60873020169956</v>
      </c>
      <c r="K8" s="151">
        <v>708038.65</v>
      </c>
      <c r="L8" s="151">
        <f aca="true" t="shared" si="2" ref="L8:L25">F8-K8</f>
        <v>156843.14</v>
      </c>
      <c r="M8" s="205">
        <f aca="true" t="shared" si="3" ref="M8:M20">F8/K8</f>
        <v>1.2215177660146095</v>
      </c>
      <c r="N8" s="151">
        <f>N9+N15+N18+N19+N23+N17</f>
        <v>100820.39999999997</v>
      </c>
      <c r="O8" s="151">
        <f>O9+O15+O18+O19+O23+O17</f>
        <v>26808.309999999925</v>
      </c>
      <c r="P8" s="151">
        <f>O8-N8</f>
        <v>-74012.09000000004</v>
      </c>
      <c r="Q8" s="151">
        <f aca="true" t="shared" si="4" ref="Q8:Q16">O8/N8*100</f>
        <v>26.59016429214716</v>
      </c>
      <c r="R8" s="15">
        <f>R9+R15+R18+R19+R23</f>
        <v>102514</v>
      </c>
      <c r="S8" s="15">
        <f>O8-R8</f>
        <v>-75705.69000000008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505046.62</v>
      </c>
      <c r="G9" s="150">
        <f>F9-E9</f>
        <v>-42093.380000000005</v>
      </c>
      <c r="H9" s="157">
        <f>F9/E9*100</f>
        <v>92.30665277625471</v>
      </c>
      <c r="I9" s="158">
        <f t="shared" si="0"/>
        <v>-261598.38</v>
      </c>
      <c r="J9" s="158">
        <f t="shared" si="1"/>
        <v>65.87750784261294</v>
      </c>
      <c r="K9" s="227">
        <v>385326.41</v>
      </c>
      <c r="L9" s="159">
        <f t="shared" si="2"/>
        <v>119720.21000000002</v>
      </c>
      <c r="M9" s="206">
        <f t="shared" si="3"/>
        <v>1.3106981688589683</v>
      </c>
      <c r="N9" s="157">
        <f>E9-серпень!E9</f>
        <v>65900</v>
      </c>
      <c r="O9" s="160">
        <f>F9-серпень!F9</f>
        <v>20266.339999999967</v>
      </c>
      <c r="P9" s="161">
        <f>O9-N9</f>
        <v>-45633.66000000003</v>
      </c>
      <c r="Q9" s="158">
        <f t="shared" si="4"/>
        <v>30.753171471927114</v>
      </c>
      <c r="R9" s="100">
        <v>71000</v>
      </c>
      <c r="S9" s="100">
        <f>O9-R9</f>
        <v>-50733.66000000003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463095.97</v>
      </c>
      <c r="G10" s="103">
        <f aca="true" t="shared" si="5" ref="G10:G35">F10-E10</f>
        <v>-35210.03000000003</v>
      </c>
      <c r="H10" s="105">
        <f aca="true" t="shared" si="6" ref="H10:H15">F10/E10*100</f>
        <v>92.93405457690656</v>
      </c>
      <c r="I10" s="104">
        <f t="shared" si="0"/>
        <v>-238221.03000000003</v>
      </c>
      <c r="J10" s="104">
        <f t="shared" si="1"/>
        <v>66.03233202674397</v>
      </c>
      <c r="K10" s="106">
        <v>339269.05</v>
      </c>
      <c r="L10" s="106">
        <f t="shared" si="2"/>
        <v>123826.91999999998</v>
      </c>
      <c r="M10" s="207">
        <f t="shared" si="3"/>
        <v>1.3649814800377458</v>
      </c>
      <c r="N10" s="105">
        <f>E10-серпень!E10</f>
        <v>60404</v>
      </c>
      <c r="O10" s="144">
        <f>F10-серпень!F10</f>
        <v>19318.439999999944</v>
      </c>
      <c r="P10" s="106">
        <f aca="true" t="shared" si="7" ref="P10:P40">O10-N10</f>
        <v>-41085.560000000056</v>
      </c>
      <c r="Q10" s="104">
        <f t="shared" si="4"/>
        <v>31.98205416859801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26676.24</v>
      </c>
      <c r="G11" s="103">
        <f t="shared" si="5"/>
        <v>-7523.759999999998</v>
      </c>
      <c r="H11" s="105">
        <f t="shared" si="6"/>
        <v>78.00070175438597</v>
      </c>
      <c r="I11" s="104">
        <f t="shared" si="0"/>
        <v>-19829.76</v>
      </c>
      <c r="J11" s="104">
        <f t="shared" si="1"/>
        <v>57.3608566636563</v>
      </c>
      <c r="K11" s="106">
        <v>28497.47</v>
      </c>
      <c r="L11" s="106">
        <f t="shared" si="2"/>
        <v>-1821.2299999999996</v>
      </c>
      <c r="M11" s="207">
        <f t="shared" si="3"/>
        <v>0.936091519703328</v>
      </c>
      <c r="N11" s="105">
        <f>E11-серпень!E11</f>
        <v>4020</v>
      </c>
      <c r="O11" s="144">
        <f>F11-серпень!F11</f>
        <v>506.7000000000007</v>
      </c>
      <c r="P11" s="106">
        <f t="shared" si="7"/>
        <v>-3513.2999999999993</v>
      </c>
      <c r="Q11" s="104">
        <f t="shared" si="4"/>
        <v>12.604477611940318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6913</v>
      </c>
      <c r="G12" s="103">
        <f t="shared" si="5"/>
        <v>733</v>
      </c>
      <c r="H12" s="105">
        <f t="shared" si="6"/>
        <v>111.86084142394822</v>
      </c>
      <c r="I12" s="104">
        <f t="shared" si="0"/>
        <v>-1367</v>
      </c>
      <c r="J12" s="104">
        <f t="shared" si="1"/>
        <v>83.49033816425121</v>
      </c>
      <c r="K12" s="106">
        <v>7409.72</v>
      </c>
      <c r="L12" s="106">
        <f t="shared" si="2"/>
        <v>-496.72000000000025</v>
      </c>
      <c r="M12" s="207">
        <f t="shared" si="3"/>
        <v>0.9329637287238923</v>
      </c>
      <c r="N12" s="105">
        <f>E12-серпень!E12</f>
        <v>900</v>
      </c>
      <c r="O12" s="144">
        <f>F12-серпень!F12</f>
        <v>284.72000000000025</v>
      </c>
      <c r="P12" s="106">
        <f t="shared" si="7"/>
        <v>-615.2799999999997</v>
      </c>
      <c r="Q12" s="104">
        <f t="shared" si="4"/>
        <v>31.635555555555584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7406.53</v>
      </c>
      <c r="G13" s="103">
        <f t="shared" si="5"/>
        <v>-183.47000000000025</v>
      </c>
      <c r="H13" s="105">
        <f t="shared" si="6"/>
        <v>97.58274044795783</v>
      </c>
      <c r="I13" s="104">
        <f t="shared" si="0"/>
        <v>-1983.4700000000003</v>
      </c>
      <c r="J13" s="104">
        <f t="shared" si="1"/>
        <v>78.87678381256656</v>
      </c>
      <c r="K13" s="106">
        <v>7511.25</v>
      </c>
      <c r="L13" s="106">
        <f t="shared" si="2"/>
        <v>-104.72000000000025</v>
      </c>
      <c r="M13" s="207">
        <f t="shared" si="3"/>
        <v>0.9860582459643867</v>
      </c>
      <c r="N13" s="105">
        <f>E13-серпень!E13</f>
        <v>480</v>
      </c>
      <c r="O13" s="144">
        <f>F13-серпень!F13</f>
        <v>131.0699999999997</v>
      </c>
      <c r="P13" s="106">
        <f t="shared" si="7"/>
        <v>-348.9300000000003</v>
      </c>
      <c r="Q13" s="104">
        <f t="shared" si="4"/>
        <v>27.306249999999938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954.88</v>
      </c>
      <c r="G14" s="103">
        <f t="shared" si="5"/>
        <v>90.88</v>
      </c>
      <c r="H14" s="105">
        <f t="shared" si="6"/>
        <v>110.51851851851853</v>
      </c>
      <c r="I14" s="104">
        <f t="shared" si="0"/>
        <v>-197.12</v>
      </c>
      <c r="J14" s="104">
        <f t="shared" si="1"/>
        <v>82.88888888888889</v>
      </c>
      <c r="K14" s="106">
        <v>2638.91</v>
      </c>
      <c r="L14" s="106">
        <f t="shared" si="2"/>
        <v>-1684.0299999999997</v>
      </c>
      <c r="M14" s="207">
        <f t="shared" si="3"/>
        <v>0.36184636838694767</v>
      </c>
      <c r="N14" s="105">
        <f>E14-серпень!E14</f>
        <v>96</v>
      </c>
      <c r="O14" s="144">
        <f>F14-серпень!F14</f>
        <v>25.409999999999968</v>
      </c>
      <c r="P14" s="106">
        <f t="shared" si="7"/>
        <v>-70.59000000000003</v>
      </c>
      <c r="Q14" s="104">
        <f t="shared" si="4"/>
        <v>26.468749999999968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386.82</v>
      </c>
      <c r="L15" s="161">
        <f t="shared" si="2"/>
        <v>-61.00999999999999</v>
      </c>
      <c r="M15" s="208">
        <f t="shared" si="3"/>
        <v>0.842278062147769</v>
      </c>
      <c r="N15" s="157">
        <f>E15-серпень!E15</f>
        <v>0</v>
      </c>
      <c r="O15" s="160">
        <f>F15-серпень!F15</f>
        <v>0</v>
      </c>
      <c r="P15" s="161">
        <f t="shared" si="7"/>
        <v>0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64850.67</v>
      </c>
      <c r="G19" s="150">
        <f t="shared" si="5"/>
        <v>-29949.33</v>
      </c>
      <c r="H19" s="157">
        <f aca="true" t="shared" si="11" ref="H19:H39">F19/E19*100</f>
        <v>68.40787974683545</v>
      </c>
      <c r="I19" s="158">
        <f t="shared" si="8"/>
        <v>-65149.33</v>
      </c>
      <c r="J19" s="158">
        <f t="shared" si="9"/>
        <v>49.88513076923077</v>
      </c>
      <c r="K19" s="161">
        <v>74352.8</v>
      </c>
      <c r="L19" s="161">
        <f t="shared" si="2"/>
        <v>-9502.130000000005</v>
      </c>
      <c r="M19" s="208">
        <f t="shared" si="3"/>
        <v>0.872202122852132</v>
      </c>
      <c r="N19" s="157">
        <f>E19-серпень!E19</f>
        <v>11800</v>
      </c>
      <c r="O19" s="160">
        <f>F19-серпень!F19</f>
        <v>132.13999999999942</v>
      </c>
      <c r="P19" s="161">
        <f t="shared" si="7"/>
        <v>-11667.86</v>
      </c>
      <c r="Q19" s="158">
        <f t="shared" si="10"/>
        <v>1.1198305084745712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41798.29</v>
      </c>
      <c r="G20" s="253">
        <f t="shared" si="5"/>
        <v>-14451.71</v>
      </c>
      <c r="H20" s="195">
        <f t="shared" si="11"/>
        <v>74.30807111111112</v>
      </c>
      <c r="I20" s="254">
        <f t="shared" si="8"/>
        <v>-34701.71</v>
      </c>
      <c r="J20" s="254">
        <f t="shared" si="9"/>
        <v>54.63828758169935</v>
      </c>
      <c r="K20" s="166">
        <v>74352.8</v>
      </c>
      <c r="L20" s="166">
        <f t="shared" si="2"/>
        <v>-32554.510000000002</v>
      </c>
      <c r="M20" s="256">
        <f t="shared" si="3"/>
        <v>0.5621616132815442</v>
      </c>
      <c r="N20" s="195">
        <f>E20-серпень!E20</f>
        <v>6850</v>
      </c>
      <c r="O20" s="179">
        <f>F20-серпень!F20</f>
        <v>132.13999999999942</v>
      </c>
      <c r="P20" s="166">
        <f t="shared" si="7"/>
        <v>-6717.860000000001</v>
      </c>
      <c r="Q20" s="254">
        <f t="shared" si="10"/>
        <v>1.9290510948905024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294510.74</v>
      </c>
      <c r="G23" s="150">
        <f t="shared" si="5"/>
        <v>-9639.859999999986</v>
      </c>
      <c r="H23" s="157">
        <f t="shared" si="11"/>
        <v>96.8305635431921</v>
      </c>
      <c r="I23" s="158">
        <f t="shared" si="8"/>
        <v>-106619.35999999999</v>
      </c>
      <c r="J23" s="158">
        <f t="shared" si="9"/>
        <v>73.42025442618242</v>
      </c>
      <c r="K23" s="158">
        <v>247866.66</v>
      </c>
      <c r="L23" s="161">
        <f t="shared" si="2"/>
        <v>46644.07999999999</v>
      </c>
      <c r="M23" s="209">
        <f aca="true" t="shared" si="12" ref="M23:M31">F23/K23</f>
        <v>1.188182145997368</v>
      </c>
      <c r="N23" s="157">
        <f>E23-серпень!E23</f>
        <v>23120.399999999965</v>
      </c>
      <c r="O23" s="160">
        <f>F23-серпень!F23</f>
        <v>6409.829999999958</v>
      </c>
      <c r="P23" s="161">
        <f t="shared" si="7"/>
        <v>-16710.570000000007</v>
      </c>
      <c r="Q23" s="158">
        <f t="shared" si="10"/>
        <v>27.723698551928027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141551.69999999998</v>
      </c>
      <c r="G24" s="150">
        <f t="shared" si="5"/>
        <v>-12607.200000000012</v>
      </c>
      <c r="H24" s="157">
        <f t="shared" si="11"/>
        <v>91.82194475959545</v>
      </c>
      <c r="I24" s="158">
        <f t="shared" si="8"/>
        <v>-65069.30000000002</v>
      </c>
      <c r="J24" s="158">
        <f t="shared" si="9"/>
        <v>68.507896099622</v>
      </c>
      <c r="K24" s="158">
        <v>135815.8</v>
      </c>
      <c r="L24" s="161">
        <f t="shared" si="2"/>
        <v>5735.899999999994</v>
      </c>
      <c r="M24" s="209">
        <f t="shared" si="12"/>
        <v>1.0422329360796019</v>
      </c>
      <c r="N24" s="157">
        <f>E24-серпень!E24</f>
        <v>16613</v>
      </c>
      <c r="O24" s="160">
        <f>F24-серпень!F24</f>
        <v>4396.039999999979</v>
      </c>
      <c r="P24" s="161">
        <f t="shared" si="7"/>
        <v>-12216.960000000021</v>
      </c>
      <c r="Q24" s="158">
        <f t="shared" si="10"/>
        <v>26.461445855655086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17142.19</v>
      </c>
      <c r="G25" s="253">
        <f t="shared" si="5"/>
        <v>-116.90999999999985</v>
      </c>
      <c r="H25" s="195">
        <f t="shared" si="11"/>
        <v>99.32261821300068</v>
      </c>
      <c r="I25" s="254">
        <f t="shared" si="8"/>
        <v>-5666.810000000001</v>
      </c>
      <c r="J25" s="254">
        <f t="shared" si="9"/>
        <v>75.15537726336095</v>
      </c>
      <c r="K25" s="304">
        <v>15758.82</v>
      </c>
      <c r="L25" s="166">
        <f t="shared" si="2"/>
        <v>1383.369999999999</v>
      </c>
      <c r="M25" s="215">
        <f t="shared" si="12"/>
        <v>1.0877838569131444</v>
      </c>
      <c r="N25" s="195">
        <f>E25-серпень!E25</f>
        <v>904.9999999999982</v>
      </c>
      <c r="O25" s="179">
        <f>F25-серпень!F25</f>
        <v>242.03999999999724</v>
      </c>
      <c r="P25" s="166">
        <f t="shared" si="7"/>
        <v>-662.960000000001</v>
      </c>
      <c r="Q25" s="254">
        <f aca="true" t="shared" si="13" ref="Q25:Q35">O25/N25*100</f>
        <v>26.74475138121522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908.01</v>
      </c>
      <c r="G26" s="223">
        <f t="shared" si="5"/>
        <v>-461.99</v>
      </c>
      <c r="H26" s="237">
        <f t="shared" si="11"/>
        <v>66.27810218978102</v>
      </c>
      <c r="I26" s="299">
        <f t="shared" si="8"/>
        <v>-914.29</v>
      </c>
      <c r="J26" s="299">
        <f t="shared" si="9"/>
        <v>49.827690281512375</v>
      </c>
      <c r="K26" s="200">
        <v>668.85</v>
      </c>
      <c r="L26" s="200">
        <f>K26-F26</f>
        <v>-239.15999999999997</v>
      </c>
      <c r="M26" s="228">
        <f t="shared" si="12"/>
        <v>1.3575689616505942</v>
      </c>
      <c r="N26" s="237">
        <f>E26-серпень!E26</f>
        <v>105</v>
      </c>
      <c r="O26" s="237">
        <f>F26-серпень!F26</f>
        <v>85.05999999999995</v>
      </c>
      <c r="P26" s="299">
        <f t="shared" si="7"/>
        <v>-19.940000000000055</v>
      </c>
      <c r="Q26" s="299">
        <f t="shared" si="13"/>
        <v>81.00952380952376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16234.18</v>
      </c>
      <c r="G27" s="223">
        <f t="shared" si="5"/>
        <v>345.0799999999999</v>
      </c>
      <c r="H27" s="237">
        <f t="shared" si="11"/>
        <v>102.17180331170425</v>
      </c>
      <c r="I27" s="299">
        <f t="shared" si="8"/>
        <v>-4752.52</v>
      </c>
      <c r="J27" s="299">
        <f t="shared" si="9"/>
        <v>77.35461030080955</v>
      </c>
      <c r="K27" s="200">
        <v>15089.97</v>
      </c>
      <c r="L27" s="200">
        <f>K27-F27</f>
        <v>-1144.210000000001</v>
      </c>
      <c r="M27" s="228">
        <f t="shared" si="12"/>
        <v>1.0758258631395556</v>
      </c>
      <c r="N27" s="237">
        <f>E27-серпень!E27</f>
        <v>800</v>
      </c>
      <c r="O27" s="237">
        <f>F27-серпень!F27</f>
        <v>156.97000000000116</v>
      </c>
      <c r="P27" s="299">
        <f t="shared" si="7"/>
        <v>-643.0299999999988</v>
      </c>
      <c r="Q27" s="299">
        <f t="shared" si="13"/>
        <v>19.621250000000146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-5.5</v>
      </c>
      <c r="G28" s="253">
        <f t="shared" si="5"/>
        <v>-472.3</v>
      </c>
      <c r="H28" s="195">
        <f t="shared" si="11"/>
        <v>-1.1782347900599828</v>
      </c>
      <c r="I28" s="254">
        <f t="shared" si="8"/>
        <v>-825.5</v>
      </c>
      <c r="J28" s="254">
        <f t="shared" si="9"/>
        <v>-0.6707317073170732</v>
      </c>
      <c r="K28" s="174">
        <v>777.34</v>
      </c>
      <c r="L28" s="174">
        <f aca="true" t="shared" si="14" ref="L28:L42">F28-K28</f>
        <v>-782.84</v>
      </c>
      <c r="M28" s="212">
        <f t="shared" si="12"/>
        <v>-0.007075411017058173</v>
      </c>
      <c r="N28" s="195">
        <f>E28-серпень!E28</f>
        <v>105</v>
      </c>
      <c r="O28" s="179">
        <f>F28-серпень!F28</f>
        <v>0</v>
      </c>
      <c r="P28" s="166">
        <f t="shared" si="7"/>
        <v>-105</v>
      </c>
      <c r="Q28" s="254">
        <f t="shared" si="13"/>
        <v>0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124415.01</v>
      </c>
      <c r="G29" s="150">
        <f t="shared" si="5"/>
        <v>-12017.990000000005</v>
      </c>
      <c r="H29" s="195">
        <f t="shared" si="11"/>
        <v>91.19128803148799</v>
      </c>
      <c r="I29" s="254">
        <f t="shared" si="8"/>
        <v>-58576.990000000005</v>
      </c>
      <c r="J29" s="254">
        <f t="shared" si="9"/>
        <v>67.98931647285127</v>
      </c>
      <c r="K29" s="175">
        <v>119279.65</v>
      </c>
      <c r="L29" s="175">
        <f t="shared" si="14"/>
        <v>5135.360000000001</v>
      </c>
      <c r="M29" s="211">
        <f t="shared" si="12"/>
        <v>1.043053110903662</v>
      </c>
      <c r="N29" s="195">
        <f>E29-серпень!E29</f>
        <v>15603</v>
      </c>
      <c r="O29" s="179">
        <f>F29-серпень!F29</f>
        <v>4154</v>
      </c>
      <c r="P29" s="166">
        <f t="shared" si="7"/>
        <v>-11449</v>
      </c>
      <c r="Q29" s="254">
        <f t="shared" si="13"/>
        <v>26.623085304108184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40941.85</v>
      </c>
      <c r="G30" s="223">
        <f t="shared" si="5"/>
        <v>-2191.1500000000015</v>
      </c>
      <c r="H30" s="237">
        <f t="shared" si="11"/>
        <v>94.92001483782718</v>
      </c>
      <c r="I30" s="299">
        <f t="shared" si="8"/>
        <v>-16591.15</v>
      </c>
      <c r="J30" s="299">
        <f t="shared" si="9"/>
        <v>71.16237637529765</v>
      </c>
      <c r="K30" s="200">
        <v>37996.12</v>
      </c>
      <c r="L30" s="200">
        <f t="shared" si="14"/>
        <v>2945.729999999996</v>
      </c>
      <c r="M30" s="228">
        <f t="shared" si="12"/>
        <v>1.077527126453964</v>
      </c>
      <c r="N30" s="237">
        <f>E30-серпень!E30</f>
        <v>4918</v>
      </c>
      <c r="O30" s="237">
        <f>F30-серпень!F30</f>
        <v>228.08000000000175</v>
      </c>
      <c r="P30" s="299">
        <f t="shared" si="7"/>
        <v>-4689.919999999998</v>
      </c>
      <c r="Q30" s="299">
        <f t="shared" si="13"/>
        <v>4.637657584383931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83473.16</v>
      </c>
      <c r="G31" s="223">
        <f t="shared" si="5"/>
        <v>-9826.839999999997</v>
      </c>
      <c r="H31" s="237">
        <f t="shared" si="11"/>
        <v>89.46748124330118</v>
      </c>
      <c r="I31" s="299">
        <f t="shared" si="8"/>
        <v>-41985.84</v>
      </c>
      <c r="J31" s="299">
        <f t="shared" si="9"/>
        <v>66.53421436485226</v>
      </c>
      <c r="K31" s="200">
        <v>81283.52</v>
      </c>
      <c r="L31" s="200">
        <f t="shared" si="14"/>
        <v>2189.6399999999994</v>
      </c>
      <c r="M31" s="228">
        <f t="shared" si="12"/>
        <v>1.0269383018845641</v>
      </c>
      <c r="N31" s="237">
        <f>E31-серпень!E31</f>
        <v>10685</v>
      </c>
      <c r="O31" s="237">
        <f>F31-серпень!F31</f>
        <v>3925.9199999999983</v>
      </c>
      <c r="P31" s="299">
        <f t="shared" si="7"/>
        <v>-6759.080000000002</v>
      </c>
      <c r="Q31" s="299">
        <f t="shared" si="13"/>
        <v>36.74234908750583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114.06</v>
      </c>
      <c r="G33" s="150">
        <f t="shared" si="5"/>
        <v>35.06</v>
      </c>
      <c r="H33" s="157">
        <f t="shared" si="11"/>
        <v>144.37974683544303</v>
      </c>
      <c r="I33" s="158">
        <f t="shared" si="8"/>
        <v>-0.9399999999999977</v>
      </c>
      <c r="J33" s="158">
        <f t="shared" si="9"/>
        <v>99.18260869565218</v>
      </c>
      <c r="K33" s="158">
        <v>87.95</v>
      </c>
      <c r="L33" s="158">
        <f t="shared" si="14"/>
        <v>26.11</v>
      </c>
      <c r="M33" s="210">
        <f aca="true" t="shared" si="15" ref="M33:M39">F33/K33</f>
        <v>1.296873223422399</v>
      </c>
      <c r="N33" s="157">
        <f>E33-серпень!E33</f>
        <v>7.400000000000006</v>
      </c>
      <c r="O33" s="160">
        <f>F33-серпень!F33</f>
        <v>0</v>
      </c>
      <c r="P33" s="161">
        <f t="shared" si="7"/>
        <v>-7.400000000000006</v>
      </c>
      <c r="Q33" s="158">
        <f t="shared" si="13"/>
        <v>0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-37.63</v>
      </c>
      <c r="G34" s="150">
        <f t="shared" si="5"/>
        <v>-37.63</v>
      </c>
      <c r="H34" s="157"/>
      <c r="I34" s="158">
        <f t="shared" si="8"/>
        <v>-37.63</v>
      </c>
      <c r="J34" s="158"/>
      <c r="K34" s="158">
        <v>-160.1</v>
      </c>
      <c r="L34" s="158">
        <f t="shared" si="14"/>
        <v>122.47</v>
      </c>
      <c r="M34" s="210">
        <f t="shared" si="15"/>
        <v>0.23504059962523424</v>
      </c>
      <c r="N34" s="157">
        <f>E34-серпень!E34</f>
        <v>0</v>
      </c>
      <c r="O34" s="160">
        <f>F34-серпень!F34</f>
        <v>0.5799999999999983</v>
      </c>
      <c r="P34" s="161">
        <f t="shared" si="7"/>
        <v>0.5799999999999983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152882.41</v>
      </c>
      <c r="G35" s="150">
        <f t="shared" si="5"/>
        <v>2969.709999999992</v>
      </c>
      <c r="H35" s="157">
        <f t="shared" si="11"/>
        <v>101.98095958514521</v>
      </c>
      <c r="I35" s="158">
        <f t="shared" si="8"/>
        <v>-41511.69</v>
      </c>
      <c r="J35" s="158">
        <f t="shared" si="9"/>
        <v>78.64560189841153</v>
      </c>
      <c r="K35" s="178">
        <v>112122.86</v>
      </c>
      <c r="L35" s="178">
        <f t="shared" si="14"/>
        <v>40759.55</v>
      </c>
      <c r="M35" s="226">
        <f t="shared" si="15"/>
        <v>1.3635257787751758</v>
      </c>
      <c r="N35" s="157">
        <f>E35-серпень!E35</f>
        <v>6500</v>
      </c>
      <c r="O35" s="160">
        <f>F35-серпень!F35</f>
        <v>2013.2099999999919</v>
      </c>
      <c r="P35" s="161">
        <f t="shared" si="7"/>
        <v>-4486.790000000008</v>
      </c>
      <c r="Q35" s="158">
        <f t="shared" si="13"/>
        <v>30.972461538461417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30389.13</v>
      </c>
      <c r="G37" s="103">
        <f>F37-E37</f>
        <v>-130.86999999999898</v>
      </c>
      <c r="H37" s="105">
        <f t="shared" si="11"/>
        <v>99.57119921363041</v>
      </c>
      <c r="I37" s="104">
        <f t="shared" si="8"/>
        <v>-10610.869999999999</v>
      </c>
      <c r="J37" s="104">
        <f t="shared" si="9"/>
        <v>74.11982926829268</v>
      </c>
      <c r="K37" s="127">
        <v>28340.41</v>
      </c>
      <c r="L37" s="127">
        <f t="shared" si="14"/>
        <v>2048.720000000001</v>
      </c>
      <c r="M37" s="216">
        <f t="shared" si="15"/>
        <v>1.0722897092879038</v>
      </c>
      <c r="N37" s="105">
        <f>E37-серпень!E37</f>
        <v>1000</v>
      </c>
      <c r="O37" s="144">
        <f>F37-серпень!F37</f>
        <v>225.71000000000276</v>
      </c>
      <c r="P37" s="106">
        <f t="shared" si="7"/>
        <v>-774.2899999999972</v>
      </c>
      <c r="Q37" s="104">
        <f>O37/N37*100</f>
        <v>22.57100000000028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122463.2</v>
      </c>
      <c r="G38" s="103">
        <f>F38-E38</f>
        <v>3103.199999999997</v>
      </c>
      <c r="H38" s="105">
        <f t="shared" si="11"/>
        <v>102.59986595174261</v>
      </c>
      <c r="I38" s="104">
        <f t="shared" si="8"/>
        <v>-30875.90000000001</v>
      </c>
      <c r="J38" s="104">
        <f t="shared" si="9"/>
        <v>79.86430075564549</v>
      </c>
      <c r="K38" s="127">
        <v>83755.8</v>
      </c>
      <c r="L38" s="127">
        <f t="shared" si="14"/>
        <v>38707.399999999994</v>
      </c>
      <c r="M38" s="216">
        <f t="shared" si="15"/>
        <v>1.4621459051194066</v>
      </c>
      <c r="N38" s="105">
        <f>E38-серпень!E38</f>
        <v>5500</v>
      </c>
      <c r="O38" s="144">
        <f>F38-серпень!F38</f>
        <v>1787.5099999999948</v>
      </c>
      <c r="P38" s="106">
        <f t="shared" si="7"/>
        <v>-3712.4900000000052</v>
      </c>
      <c r="Q38" s="104">
        <f>O38/N38*100</f>
        <v>32.50018181818172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26.42</v>
      </c>
      <c r="L39" s="127">
        <f t="shared" si="14"/>
        <v>3.6499999999999986</v>
      </c>
      <c r="M39" s="216">
        <f t="shared" si="15"/>
        <v>1.1381529144587432</v>
      </c>
      <c r="N39" s="105">
        <f>E39-серпень!E39</f>
        <v>0</v>
      </c>
      <c r="O39" s="144">
        <f>F39-серпень!F39</f>
        <v>0</v>
      </c>
      <c r="P39" s="106">
        <f t="shared" si="7"/>
        <v>0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287">
        <f>F42+F43+F44+F45+F46+F48+F50+F51+F52+F53+F54+F59+F60+F64+F47+F49</f>
        <v>51293.05</v>
      </c>
      <c r="G41" s="287">
        <f>G42+G43+G44+G45+G46+G48+G50+G51+G52+G53+G54+G59+G60+G64+G47+G49</f>
        <v>5744.75</v>
      </c>
      <c r="H41" s="287">
        <f>H42+H43+H44+H45+H46+H48+H50+H51+H52+H53+H54+H59+H60+H64+H47+H49</f>
        <v>5744.75</v>
      </c>
      <c r="I41" s="153">
        <f>F41-D41</f>
        <v>-7731.949999999997</v>
      </c>
      <c r="J41" s="153">
        <f>F41/D41*100</f>
        <v>86.90055061414655</v>
      </c>
      <c r="K41" s="287">
        <v>49446.88</v>
      </c>
      <c r="L41" s="151">
        <f t="shared" si="14"/>
        <v>1846.1700000000055</v>
      </c>
      <c r="M41" s="205">
        <f>F41/K41</f>
        <v>1.037336430529085</v>
      </c>
      <c r="N41" s="151">
        <f>N42+N43+N44+N45+N46+N48+N50+N51+N52+N53+N54+N59+N60+N64+N47+N49</f>
        <v>4970.8</v>
      </c>
      <c r="O41" s="287">
        <f>O42+O43+O44+O45+O46+O48+O50+O51+O52+O53+O54+O59+O60+O64+O47+O49</f>
        <v>3878.1499999999996</v>
      </c>
      <c r="P41" s="151">
        <f>P42+P43+P44+P45+P46+P48+P50+P51+P52+P53+P54+P59+P60+P64</f>
        <v>-1092.6500000000005</v>
      </c>
      <c r="Q41" s="151">
        <f>O41/N41*100</f>
        <v>78.01862879214613</v>
      </c>
      <c r="R41" s="15">
        <f>R42+R43+R44+R45+R46+R47+R48+R50+R51+R52+R53+R54+R59+R60+R64</f>
        <v>5598.5</v>
      </c>
      <c r="S41" s="15">
        <f>O41-R41</f>
        <v>-1720.3500000000004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420.88</v>
      </c>
      <c r="L42" s="165">
        <f t="shared" si="14"/>
        <v>3137.02</v>
      </c>
      <c r="M42" s="218">
        <f>F42/K42</f>
        <v>8.453478426154724</v>
      </c>
      <c r="N42" s="157">
        <f>E42-серпень!E42</f>
        <v>0</v>
      </c>
      <c r="O42" s="160">
        <f>F42-серпень!F42</f>
        <v>0</v>
      </c>
      <c r="P42" s="161">
        <f aca="true" t="shared" si="17" ref="P42:P66">O42-N42</f>
        <v>0</v>
      </c>
      <c r="Q42" s="165" t="e">
        <f>O42/N42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123.3</v>
      </c>
      <c r="G44" s="150">
        <f t="shared" si="16"/>
        <v>98.3</v>
      </c>
      <c r="H44" s="164">
        <f t="shared" si="18"/>
        <v>98.3</v>
      </c>
      <c r="I44" s="165">
        <f t="shared" si="19"/>
        <v>83.3</v>
      </c>
      <c r="J44" s="165">
        <f aca="true" t="shared" si="23" ref="J44:J65">F44/D44*100</f>
        <v>308.25</v>
      </c>
      <c r="K44" s="165">
        <v>31.98</v>
      </c>
      <c r="L44" s="165">
        <f t="shared" si="20"/>
        <v>91.32</v>
      </c>
      <c r="M44" s="218">
        <f t="shared" si="21"/>
        <v>3.8555347091932455</v>
      </c>
      <c r="N44" s="157">
        <f>E44-серпень!E44</f>
        <v>1</v>
      </c>
      <c r="O44" s="160">
        <f>F44-серпень!F44</f>
        <v>0</v>
      </c>
      <c r="P44" s="161">
        <f t="shared" si="17"/>
        <v>-1</v>
      </c>
      <c r="Q44" s="165">
        <f t="shared" si="22"/>
        <v>0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609.1</v>
      </c>
      <c r="G46" s="150">
        <f t="shared" si="16"/>
        <v>415.1</v>
      </c>
      <c r="H46" s="164">
        <f t="shared" si="18"/>
        <v>415.1</v>
      </c>
      <c r="I46" s="165">
        <f t="shared" si="19"/>
        <v>349.1</v>
      </c>
      <c r="J46" s="165">
        <f t="shared" si="23"/>
        <v>234.26923076923077</v>
      </c>
      <c r="K46" s="165">
        <v>197.12</v>
      </c>
      <c r="L46" s="165">
        <f t="shared" si="20"/>
        <v>411.98</v>
      </c>
      <c r="M46" s="218">
        <f t="shared" si="21"/>
        <v>3.0899959415584415</v>
      </c>
      <c r="N46" s="157">
        <f>E46-серпень!E46</f>
        <v>22</v>
      </c>
      <c r="O46" s="160">
        <f>F46-серпень!F46</f>
        <v>9.950000000000045</v>
      </c>
      <c r="P46" s="161">
        <f t="shared" si="17"/>
        <v>-12.049999999999955</v>
      </c>
      <c r="Q46" s="165">
        <f t="shared" si="22"/>
        <v>0.4522727272727293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848.94</v>
      </c>
      <c r="G48" s="150">
        <f t="shared" si="16"/>
        <v>208.94000000000005</v>
      </c>
      <c r="H48" s="164">
        <f t="shared" si="18"/>
        <v>208.94000000000005</v>
      </c>
      <c r="I48" s="165">
        <f t="shared" si="19"/>
        <v>118.94000000000005</v>
      </c>
      <c r="J48" s="165">
        <f t="shared" si="23"/>
        <v>116.29315068493152</v>
      </c>
      <c r="K48" s="165">
        <v>428.63</v>
      </c>
      <c r="L48" s="165">
        <f t="shared" si="20"/>
        <v>420.31000000000006</v>
      </c>
      <c r="M48" s="218">
        <f t="shared" si="21"/>
        <v>1.980589319459674</v>
      </c>
      <c r="N48" s="157">
        <f>E48-серпень!E48</f>
        <v>60</v>
      </c>
      <c r="O48" s="160">
        <f>F48-серпень!F48</f>
        <v>36.07000000000005</v>
      </c>
      <c r="P48" s="161">
        <f t="shared" si="17"/>
        <v>-23.92999999999995</v>
      </c>
      <c r="Q48" s="165">
        <f t="shared" si="22"/>
        <v>0.6011666666666675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13456.33</v>
      </c>
      <c r="G50" s="150">
        <f t="shared" si="16"/>
        <v>4516.33</v>
      </c>
      <c r="H50" s="164">
        <f t="shared" si="18"/>
        <v>4516.33</v>
      </c>
      <c r="I50" s="165">
        <f t="shared" si="19"/>
        <v>2456.33</v>
      </c>
      <c r="J50" s="165">
        <f t="shared" si="23"/>
        <v>122.33027272727273</v>
      </c>
      <c r="K50" s="165">
        <v>8067.74</v>
      </c>
      <c r="L50" s="165">
        <f t="shared" si="20"/>
        <v>5388.59</v>
      </c>
      <c r="M50" s="218">
        <f t="shared" si="21"/>
        <v>1.6679181530391411</v>
      </c>
      <c r="N50" s="157">
        <f>E50-серпень!E50</f>
        <v>1000</v>
      </c>
      <c r="O50" s="160">
        <f>F50-серпень!F50</f>
        <v>542.5100000000002</v>
      </c>
      <c r="P50" s="161">
        <f t="shared" si="17"/>
        <v>-457.4899999999998</v>
      </c>
      <c r="Q50" s="165">
        <f t="shared" si="22"/>
        <v>0.5425100000000003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396.6</v>
      </c>
      <c r="G51" s="150">
        <f t="shared" si="16"/>
        <v>161.60000000000002</v>
      </c>
      <c r="H51" s="164">
        <f t="shared" si="18"/>
        <v>161.60000000000002</v>
      </c>
      <c r="I51" s="165">
        <f t="shared" si="19"/>
        <v>86.60000000000002</v>
      </c>
      <c r="J51" s="165">
        <f t="shared" si="23"/>
        <v>127.93548387096776</v>
      </c>
      <c r="K51" s="165">
        <v>210.12</v>
      </c>
      <c r="L51" s="165">
        <f t="shared" si="20"/>
        <v>186.48000000000002</v>
      </c>
      <c r="M51" s="218">
        <f t="shared" si="21"/>
        <v>1.8874928612221589</v>
      </c>
      <c r="N51" s="157">
        <f>E51-серпень!E51</f>
        <v>25</v>
      </c>
      <c r="O51" s="160">
        <f>F51-серпень!F51</f>
        <v>20.360000000000014</v>
      </c>
      <c r="P51" s="161">
        <f t="shared" si="17"/>
        <v>-4.639999999999986</v>
      </c>
      <c r="Q51" s="165">
        <f t="shared" si="22"/>
        <v>0.8144000000000006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31.68</v>
      </c>
      <c r="G52" s="150">
        <f t="shared" si="16"/>
        <v>14.68</v>
      </c>
      <c r="H52" s="164">
        <f t="shared" si="18"/>
        <v>14.68</v>
      </c>
      <c r="I52" s="165">
        <f t="shared" si="19"/>
        <v>11.68</v>
      </c>
      <c r="J52" s="165">
        <f t="shared" si="23"/>
        <v>158.4</v>
      </c>
      <c r="K52" s="165">
        <v>16.68</v>
      </c>
      <c r="L52" s="165">
        <f t="shared" si="20"/>
        <v>15</v>
      </c>
      <c r="M52" s="218">
        <f t="shared" si="21"/>
        <v>1.8992805755395683</v>
      </c>
      <c r="N52" s="157">
        <f>E52-серпень!E52</f>
        <v>1</v>
      </c>
      <c r="O52" s="160">
        <f>F52-серпень!F52</f>
        <v>0</v>
      </c>
      <c r="P52" s="161">
        <f t="shared" si="17"/>
        <v>-1</v>
      </c>
      <c r="Q52" s="165">
        <f t="shared" si="22"/>
        <v>0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565.33</v>
      </c>
      <c r="G54" s="150">
        <f t="shared" si="16"/>
        <v>-324.66999999999996</v>
      </c>
      <c r="H54" s="164">
        <f t="shared" si="18"/>
        <v>-324.66999999999996</v>
      </c>
      <c r="I54" s="165">
        <f t="shared" si="19"/>
        <v>-634.67</v>
      </c>
      <c r="J54" s="165">
        <f t="shared" si="23"/>
        <v>47.11083333333333</v>
      </c>
      <c r="K54" s="165">
        <v>4925.62</v>
      </c>
      <c r="L54" s="165">
        <f t="shared" si="20"/>
        <v>-4360.29</v>
      </c>
      <c r="M54" s="218">
        <f t="shared" si="21"/>
        <v>0.11477336863176617</v>
      </c>
      <c r="N54" s="157">
        <f>E54-серпень!E54</f>
        <v>100</v>
      </c>
      <c r="O54" s="160">
        <f>F54-серпень!F54</f>
        <v>14.340000000000032</v>
      </c>
      <c r="P54" s="161">
        <f t="shared" si="17"/>
        <v>-85.65999999999997</v>
      </c>
      <c r="Q54" s="165">
        <f t="shared" si="22"/>
        <v>0.1434000000000003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476.1</v>
      </c>
      <c r="G55" s="103">
        <f t="shared" si="16"/>
        <v>-263.9</v>
      </c>
      <c r="H55" s="105">
        <f t="shared" si="18"/>
        <v>-263.9</v>
      </c>
      <c r="I55" s="104">
        <f t="shared" si="19"/>
        <v>-521.9</v>
      </c>
      <c r="J55" s="104">
        <f t="shared" si="23"/>
        <v>47.70541082164329</v>
      </c>
      <c r="K55" s="104">
        <v>643.11</v>
      </c>
      <c r="L55" s="165">
        <f t="shared" si="20"/>
        <v>-167.01</v>
      </c>
      <c r="M55" s="218">
        <f t="shared" si="21"/>
        <v>0.7403088118673322</v>
      </c>
      <c r="N55" s="105">
        <f>E55-серпень!E55</f>
        <v>80</v>
      </c>
      <c r="O55" s="144">
        <f>F55-серпень!F55</f>
        <v>9.120000000000005</v>
      </c>
      <c r="P55" s="106">
        <f t="shared" si="17"/>
        <v>-70.88</v>
      </c>
      <c r="Q55" s="104">
        <f t="shared" si="22"/>
        <v>0.11400000000000006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89.08</v>
      </c>
      <c r="G58" s="103">
        <f t="shared" si="16"/>
        <v>-60.92</v>
      </c>
      <c r="H58" s="105">
        <f t="shared" si="18"/>
        <v>-60.92</v>
      </c>
      <c r="I58" s="104">
        <f t="shared" si="19"/>
        <v>-110.92</v>
      </c>
      <c r="J58" s="104">
        <f t="shared" si="23"/>
        <v>44.54</v>
      </c>
      <c r="K58" s="104">
        <v>4282.22</v>
      </c>
      <c r="L58" s="165">
        <f t="shared" si="20"/>
        <v>-4193.14</v>
      </c>
      <c r="M58" s="218">
        <f t="shared" si="21"/>
        <v>0.020802294137153156</v>
      </c>
      <c r="N58" s="105">
        <f>E58-серпень!E58</f>
        <v>20</v>
      </c>
      <c r="O58" s="144">
        <f>F58-серпень!F58</f>
        <v>5.219999999999999</v>
      </c>
      <c r="P58" s="106">
        <f t="shared" si="17"/>
        <v>-14.780000000000001</v>
      </c>
      <c r="Q58" s="104">
        <f t="shared" si="22"/>
        <v>0.26099999999999995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6158.59</v>
      </c>
      <c r="G60" s="150">
        <f t="shared" si="16"/>
        <v>-241.40999999999985</v>
      </c>
      <c r="H60" s="164">
        <f t="shared" si="18"/>
        <v>-241.40999999999985</v>
      </c>
      <c r="I60" s="165">
        <f t="shared" si="19"/>
        <v>-1191.4099999999999</v>
      </c>
      <c r="J60" s="165">
        <f t="shared" si="23"/>
        <v>83.79034013605443</v>
      </c>
      <c r="K60" s="165">
        <v>5154.13</v>
      </c>
      <c r="L60" s="165">
        <f t="shared" si="20"/>
        <v>1004.46</v>
      </c>
      <c r="M60" s="218">
        <f t="shared" si="21"/>
        <v>1.1948844906899903</v>
      </c>
      <c r="N60" s="157">
        <f>E60-серпень!E60</f>
        <v>340</v>
      </c>
      <c r="O60" s="160">
        <f>F60-серпень!F60</f>
        <v>281.2600000000002</v>
      </c>
      <c r="P60" s="161">
        <f t="shared" si="17"/>
        <v>-58.73999999999978</v>
      </c>
      <c r="Q60" s="165">
        <f t="shared" si="22"/>
        <v>0.8272352941176477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1482.72</v>
      </c>
      <c r="G62" s="150">
        <f t="shared" si="16"/>
        <v>1482.72</v>
      </c>
      <c r="H62" s="164">
        <f t="shared" si="18"/>
        <v>1482.72</v>
      </c>
      <c r="I62" s="165">
        <f t="shared" si="19"/>
        <v>1482.72</v>
      </c>
      <c r="J62" s="165"/>
      <c r="K62" s="166">
        <v>1002.97</v>
      </c>
      <c r="L62" s="165">
        <f t="shared" si="20"/>
        <v>479.75</v>
      </c>
      <c r="M62" s="218">
        <f t="shared" si="21"/>
        <v>1.4783293617954674</v>
      </c>
      <c r="N62" s="157">
        <f>E62-серпень!E62</f>
        <v>0</v>
      </c>
      <c r="O62" s="160">
        <f>F62-серпень!F62</f>
        <v>76.37000000000012</v>
      </c>
      <c r="P62" s="161">
        <f t="shared" si="17"/>
        <v>76.37000000000012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31.38</v>
      </c>
      <c r="G65" s="150">
        <f t="shared" si="16"/>
        <v>20.08</v>
      </c>
      <c r="H65" s="164">
        <f t="shared" si="18"/>
        <v>20.08</v>
      </c>
      <c r="I65" s="165">
        <f t="shared" si="19"/>
        <v>16.38</v>
      </c>
      <c r="J65" s="165">
        <f t="shared" si="23"/>
        <v>209.20000000000002</v>
      </c>
      <c r="K65" s="165">
        <v>13.52</v>
      </c>
      <c r="L65" s="165">
        <f t="shared" si="20"/>
        <v>17.86</v>
      </c>
      <c r="M65" s="218">
        <f t="shared" si="21"/>
        <v>2.3210059171597632</v>
      </c>
      <c r="N65" s="157">
        <f>E65-серпень!E65</f>
        <v>1.1999999999999993</v>
      </c>
      <c r="O65" s="160">
        <f>F65-серпень!F65</f>
        <v>0.4299999999999997</v>
      </c>
      <c r="P65" s="161">
        <f t="shared" si="17"/>
        <v>-0.7699999999999996</v>
      </c>
      <c r="Q65" s="165">
        <f t="shared" si="22"/>
        <v>0.3583333333333333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916201.05</v>
      </c>
      <c r="G67" s="151">
        <f>F67-E67</f>
        <v>-75990.15000000002</v>
      </c>
      <c r="H67" s="152">
        <f>F67/E67*100</f>
        <v>92.34117879698994</v>
      </c>
      <c r="I67" s="153">
        <f>F67-D67</f>
        <v>-441290.05000000005</v>
      </c>
      <c r="J67" s="153">
        <f>F67/D67*100</f>
        <v>67.49223254576033</v>
      </c>
      <c r="K67" s="151">
        <v>757500.07</v>
      </c>
      <c r="L67" s="153">
        <f>F67-K67</f>
        <v>158700.9800000001</v>
      </c>
      <c r="M67" s="219">
        <f>F67/K67</f>
        <v>1.2095062248641113</v>
      </c>
      <c r="N67" s="151">
        <f>N8+N41+N65+N66</f>
        <v>105792.39999999997</v>
      </c>
      <c r="O67" s="151">
        <f>O8+O41+O65+O66</f>
        <v>30686.889999999927</v>
      </c>
      <c r="P67" s="194">
        <f>O67-N67</f>
        <v>-75105.51000000004</v>
      </c>
      <c r="Q67" s="153">
        <f>O67/N67*100</f>
        <v>29.006705585656377</v>
      </c>
      <c r="R67" s="27">
        <f>R8+R41+R65+R66</f>
        <v>108115.7</v>
      </c>
      <c r="S67" s="280">
        <f>O67-R67</f>
        <v>-77428.81000000007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5970.15</v>
      </c>
      <c r="G77" s="162">
        <f t="shared" si="26"/>
        <v>-20459.85</v>
      </c>
      <c r="H77" s="164">
        <f>F77/E77*100</f>
        <v>22.58853575482406</v>
      </c>
      <c r="I77" s="167">
        <f aca="true" t="shared" si="28" ref="I77:I86">F77-D77</f>
        <v>-48029.85</v>
      </c>
      <c r="J77" s="167">
        <f>F77/D77*100</f>
        <v>11.055833333333332</v>
      </c>
      <c r="K77" s="167">
        <v>6903.45</v>
      </c>
      <c r="L77" s="167">
        <f t="shared" si="24"/>
        <v>-933.3000000000002</v>
      </c>
      <c r="M77" s="209">
        <f t="shared" si="25"/>
        <v>0.864806727071247</v>
      </c>
      <c r="N77" s="157">
        <f>E77-серпень!E77</f>
        <v>3600</v>
      </c>
      <c r="O77" s="160">
        <f>F77-серпень!F77</f>
        <v>0</v>
      </c>
      <c r="P77" s="167">
        <f t="shared" si="27"/>
        <v>-3600</v>
      </c>
      <c r="Q77" s="167">
        <f>O77/N77*100</f>
        <v>0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8452.48</v>
      </c>
      <c r="G78" s="162">
        <f t="shared" si="26"/>
        <v>-19297.52</v>
      </c>
      <c r="H78" s="164">
        <f>F78/E78*100</f>
        <v>30.459387387387387</v>
      </c>
      <c r="I78" s="167">
        <f t="shared" si="28"/>
        <v>-70547.52</v>
      </c>
      <c r="J78" s="167">
        <f>F78/D78*100</f>
        <v>10.699341772151898</v>
      </c>
      <c r="K78" s="167">
        <v>12116.42</v>
      </c>
      <c r="L78" s="167">
        <f t="shared" si="24"/>
        <v>-3663.9400000000005</v>
      </c>
      <c r="M78" s="209">
        <f t="shared" si="25"/>
        <v>0.6976053982942155</v>
      </c>
      <c r="N78" s="157">
        <f>E78-серпень!E78</f>
        <v>3850</v>
      </c>
      <c r="O78" s="160">
        <f>F78-серпень!F78</f>
        <v>418.5599999999995</v>
      </c>
      <c r="P78" s="167">
        <f t="shared" si="27"/>
        <v>-3431.4400000000005</v>
      </c>
      <c r="Q78" s="167">
        <f>O78/N78*100</f>
        <v>10.871688311688299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9</v>
      </c>
      <c r="G79" s="162">
        <f t="shared" si="26"/>
        <v>0</v>
      </c>
      <c r="H79" s="164">
        <f>F79/E79*100</f>
        <v>100</v>
      </c>
      <c r="I79" s="167">
        <f t="shared" si="28"/>
        <v>-3</v>
      </c>
      <c r="J79" s="167">
        <f>F79/D79*100</f>
        <v>75</v>
      </c>
      <c r="K79" s="167">
        <v>10</v>
      </c>
      <c r="L79" s="167">
        <f t="shared" si="24"/>
        <v>-1</v>
      </c>
      <c r="M79" s="209">
        <f t="shared" si="25"/>
        <v>0.9</v>
      </c>
      <c r="N79" s="157">
        <f>E79-серпень!E79</f>
        <v>1</v>
      </c>
      <c r="O79" s="160">
        <f>F79-серпень!F79</f>
        <v>0</v>
      </c>
      <c r="P79" s="167">
        <f t="shared" si="27"/>
        <v>-1</v>
      </c>
      <c r="Q79" s="167">
        <f>O79/N79*100</f>
        <v>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14435.439999999999</v>
      </c>
      <c r="G80" s="185">
        <f t="shared" si="26"/>
        <v>-79253.56</v>
      </c>
      <c r="H80" s="186">
        <f>F80/E80*100</f>
        <v>15.407828026769415</v>
      </c>
      <c r="I80" s="187">
        <f t="shared" si="28"/>
        <v>-222782.59</v>
      </c>
      <c r="J80" s="187">
        <f>F80/D80*100</f>
        <v>6.0853047299988114</v>
      </c>
      <c r="K80" s="187">
        <v>20583.82</v>
      </c>
      <c r="L80" s="167">
        <f t="shared" si="24"/>
        <v>-6148.380000000001</v>
      </c>
      <c r="M80" s="209">
        <f t="shared" si="25"/>
        <v>0.7013003417247138</v>
      </c>
      <c r="N80" s="185">
        <f>N76+N77+N78+N79</f>
        <v>28951</v>
      </c>
      <c r="O80" s="189">
        <f>O76+O77+O78+O79</f>
        <v>418.5599999999995</v>
      </c>
      <c r="P80" s="187">
        <f t="shared" si="27"/>
        <v>-28532.440000000002</v>
      </c>
      <c r="Q80" s="187">
        <f>O80/N80*100</f>
        <v>1.4457531691478687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6573.77</v>
      </c>
      <c r="G83" s="162">
        <f t="shared" si="26"/>
        <v>180.07000000000062</v>
      </c>
      <c r="H83" s="164">
        <f>F83/E83*100</f>
        <v>102.81636611038994</v>
      </c>
      <c r="I83" s="167">
        <f t="shared" si="28"/>
        <v>-1786.2299999999996</v>
      </c>
      <c r="J83" s="167">
        <f>F83/D83*100</f>
        <v>78.63361244019138</v>
      </c>
      <c r="K83" s="167">
        <v>6825.67</v>
      </c>
      <c r="L83" s="167">
        <f t="shared" si="24"/>
        <v>-251.89999999999964</v>
      </c>
      <c r="M83" s="209">
        <f t="shared" si="25"/>
        <v>0.9630951979805646</v>
      </c>
      <c r="N83" s="157">
        <f>E83-серпень!E83</f>
        <v>0.4999999999990905</v>
      </c>
      <c r="O83" s="160">
        <f>F83-серпень!F83</f>
        <v>0.010000000000218279</v>
      </c>
      <c r="P83" s="167">
        <f t="shared" si="27"/>
        <v>-0.4899999999988722</v>
      </c>
      <c r="Q83" s="167">
        <f>O83/N83*100</f>
        <v>2.0000000000472937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6611.990000000001</v>
      </c>
      <c r="G85" s="185">
        <f t="shared" si="26"/>
        <v>199.29000000000087</v>
      </c>
      <c r="H85" s="186">
        <f>F85/E85*100</f>
        <v>103.10773932976751</v>
      </c>
      <c r="I85" s="187">
        <f t="shared" si="28"/>
        <v>-1788.0099999999993</v>
      </c>
      <c r="J85" s="187">
        <f>F85/D85*100</f>
        <v>78.71416666666667</v>
      </c>
      <c r="K85" s="187">
        <v>6862.67</v>
      </c>
      <c r="L85" s="167">
        <f t="shared" si="24"/>
        <v>-250.67999999999938</v>
      </c>
      <c r="M85" s="209">
        <f t="shared" si="25"/>
        <v>0.963471943135835</v>
      </c>
      <c r="N85" s="185">
        <f>N81+N84+N82+N83</f>
        <v>15.49999999999909</v>
      </c>
      <c r="O85" s="189">
        <f>O81+O84+O82+O83</f>
        <v>0.010000000000218279</v>
      </c>
      <c r="P85" s="187">
        <f t="shared" si="27"/>
        <v>-15.489999999998872</v>
      </c>
      <c r="Q85" s="187">
        <f>O85/N85*100</f>
        <v>0.0645161290336701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17.65</v>
      </c>
      <c r="G86" s="162">
        <f t="shared" si="26"/>
        <v>-16.050000000000004</v>
      </c>
      <c r="H86" s="164">
        <f>F86/E86*100</f>
        <v>52.373887240356076</v>
      </c>
      <c r="I86" s="167">
        <f t="shared" si="28"/>
        <v>-20.35</v>
      </c>
      <c r="J86" s="167">
        <f>F86/D86*100</f>
        <v>46.44736842105262</v>
      </c>
      <c r="K86" s="187">
        <v>26.87</v>
      </c>
      <c r="L86" s="167">
        <f t="shared" si="24"/>
        <v>-9.220000000000002</v>
      </c>
      <c r="M86" s="209">
        <f t="shared" si="25"/>
        <v>0.6568663937476739</v>
      </c>
      <c r="N86" s="157">
        <f>E86-серпень!E86</f>
        <v>7.300000000000001</v>
      </c>
      <c r="O86" s="160">
        <f>F86-серпень!F86</f>
        <v>0</v>
      </c>
      <c r="P86" s="167">
        <f t="shared" si="27"/>
        <v>-7.300000000000001</v>
      </c>
      <c r="Q86" s="167">
        <f>O86/N86*100</f>
        <v>0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21098.02</v>
      </c>
      <c r="G88" s="309">
        <f>F88-E88</f>
        <v>-79037.37999999999</v>
      </c>
      <c r="H88" s="310">
        <f>F88/E88*100</f>
        <v>21.06949190795663</v>
      </c>
      <c r="I88" s="301">
        <f>F88-D88</f>
        <v>-224558.01</v>
      </c>
      <c r="J88" s="301">
        <f>F88/D88*100</f>
        <v>8.588439697572252</v>
      </c>
      <c r="K88" s="308">
        <v>27469.53</v>
      </c>
      <c r="L88" s="301">
        <f>F88-K88</f>
        <v>-6371.509999999998</v>
      </c>
      <c r="M88" s="302">
        <f t="shared" si="25"/>
        <v>0.7680517285880029</v>
      </c>
      <c r="N88" s="308">
        <f>N74+N75+N80+N85+N86</f>
        <v>28973.8</v>
      </c>
      <c r="O88" s="308">
        <f>O74+O75+O80+O85+O86</f>
        <v>418.5699999999997</v>
      </c>
      <c r="P88" s="301">
        <f>O88-N88</f>
        <v>-28555.23</v>
      </c>
      <c r="Q88" s="301">
        <f>O88/N88*100</f>
        <v>1.4446499941326292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937299.0700000001</v>
      </c>
      <c r="G89" s="309">
        <f>F89-E89</f>
        <v>-155027.53000000003</v>
      </c>
      <c r="H89" s="310">
        <f>F89/E89*100</f>
        <v>85.80758447153076</v>
      </c>
      <c r="I89" s="301">
        <f>F89-D89</f>
        <v>-665848.06</v>
      </c>
      <c r="J89" s="301">
        <f>F89/D89*100</f>
        <v>58.466191434344516</v>
      </c>
      <c r="K89" s="301">
        <f>K67+K88</f>
        <v>784969.6</v>
      </c>
      <c r="L89" s="301">
        <f>L67+L88</f>
        <v>152329.4700000001</v>
      </c>
      <c r="M89" s="302">
        <f t="shared" si="25"/>
        <v>1.1940577953592089</v>
      </c>
      <c r="N89" s="309">
        <f>N67+N88</f>
        <v>134766.19999999995</v>
      </c>
      <c r="O89" s="309">
        <f>O67+O88</f>
        <v>31105.459999999926</v>
      </c>
      <c r="P89" s="301">
        <f>O89-N89</f>
        <v>-103660.74000000002</v>
      </c>
      <c r="Q89" s="301">
        <f>O89/N89*100</f>
        <v>23.081054448370537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15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5007.034000000002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42986</v>
      </c>
      <c r="D93" s="29">
        <v>2995.5</v>
      </c>
      <c r="G93" s="4" t="s">
        <v>58</v>
      </c>
      <c r="O93" s="316"/>
      <c r="P93" s="316"/>
    </row>
    <row r="94" spans="3:16" ht="15">
      <c r="C94" s="81">
        <v>42985</v>
      </c>
      <c r="D94" s="29">
        <v>8994.1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42984</v>
      </c>
      <c r="D95" s="29">
        <v>7328.4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v>0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1277.22</v>
      </c>
      <c r="G100" s="68">
        <f>G48+G51+G52</f>
        <v>385.2200000000001</v>
      </c>
      <c r="H100" s="69"/>
      <c r="I100" s="69"/>
      <c r="N100" s="29">
        <f>N48+N51+N52</f>
        <v>86</v>
      </c>
      <c r="O100" s="202">
        <f>O48+O51+O52</f>
        <v>56.430000000000064</v>
      </c>
      <c r="P100" s="29">
        <f>P48+P51+P52</f>
        <v>-29.569999999999936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868485.5700000001</v>
      </c>
      <c r="G102" s="29">
        <f>F102-E102</f>
        <v>-78639.82999999996</v>
      </c>
      <c r="H102" s="230">
        <f>F102/E102</f>
        <v>0.9169699915132674</v>
      </c>
      <c r="I102" s="29">
        <f>F102-D102</f>
        <v>-430563.03</v>
      </c>
      <c r="J102" s="230">
        <f>F102/D102</f>
        <v>0.668555102557364</v>
      </c>
      <c r="N102" s="29">
        <f>N9+N15+N17+N18+N19+N23+N42+N45+N65+N59</f>
        <v>100821.59999999996</v>
      </c>
      <c r="O102" s="229">
        <f>O9+O15+O17+O18+O19+O23+O42+O45+O65+O59</f>
        <v>26808.739999999925</v>
      </c>
      <c r="P102" s="29">
        <f>O102-N102</f>
        <v>-74012.86000000004</v>
      </c>
      <c r="Q102" s="230">
        <f>O102/N102</f>
        <v>0.2659027430629938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47691.60999999999</v>
      </c>
      <c r="G103" s="29">
        <f>G43+G44+G46+G48+G50+G51+G52+G53+G54+G60+G64+G47</f>
        <v>2630.979999999998</v>
      </c>
      <c r="H103" s="230">
        <f>F103/E103</f>
        <v>1.058266135295501</v>
      </c>
      <c r="I103" s="29">
        <f>I43+I44+I46+I48+I50+I51+I52+I53+I54+I60+I64+I47</f>
        <v>-10745.720000000001</v>
      </c>
      <c r="J103" s="230">
        <f>F103/D103</f>
        <v>0.8160432904136543</v>
      </c>
      <c r="K103" s="29">
        <f>K43+K44+K46+K48+K50+K51+K52+K53+K54+K60+K64+K47</f>
        <v>49023.450000000004</v>
      </c>
      <c r="L103" s="29">
        <f>L43+L44+L46+L48+L50+L51+L52+L53+L54+L60+L64+L47</f>
        <v>-1326.6700000000026</v>
      </c>
      <c r="M103" s="29">
        <f>M43+M44+M46+M48+M50+M51+M52+M53+M54+M60+M64+M47</f>
        <v>19.689252941295905</v>
      </c>
      <c r="N103" s="29">
        <f>N43+N44+N46+N48+N50+N51+N52+N53+N54+N60+N64+N47+N66</f>
        <v>4970.8</v>
      </c>
      <c r="O103" s="229">
        <f>O43+O44+O46+O48+O50+O51+O52+O53+O54+O60+O64+O47+O66</f>
        <v>3878.1499999999996</v>
      </c>
      <c r="P103" s="29">
        <f>P43+P44+P46+P48+P50+P51+P52+P53+P54+P60+P64+P47</f>
        <v>-1092.6500000000005</v>
      </c>
      <c r="Q103" s="230">
        <f>O103/N103</f>
        <v>0.7801862879214613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41352.34</v>
      </c>
      <c r="G111" s="192">
        <f>F111-E111</f>
        <v>-76885.12</v>
      </c>
      <c r="H111" s="193">
        <f>F111/E111*100</f>
        <v>34.97397525285134</v>
      </c>
      <c r="I111" s="194">
        <f>F111-D111</f>
        <v>-276711.91000000003</v>
      </c>
      <c r="J111" s="194">
        <f>F111/D111*100</f>
        <v>13.001253677519555</v>
      </c>
      <c r="K111" s="194">
        <v>3039.87</v>
      </c>
      <c r="L111" s="194">
        <f>F111-K111</f>
        <v>38312.469999999994</v>
      </c>
      <c r="M111" s="269">
        <f>F111/K111</f>
        <v>13.60332514219358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957553.39</v>
      </c>
      <c r="G112" s="192">
        <f>F112-E112</f>
        <v>-152875.27000000014</v>
      </c>
      <c r="H112" s="193">
        <f>F112/E112*100</f>
        <v>86.2327697845983</v>
      </c>
      <c r="I112" s="194">
        <f>F112-D112</f>
        <v>-718001.9600000001</v>
      </c>
      <c r="J112" s="194">
        <f>F112/D112*100</f>
        <v>57.14841888093998</v>
      </c>
      <c r="K112" s="194">
        <f>K89+K111</f>
        <v>788009.47</v>
      </c>
      <c r="L112" s="194">
        <f>F112-K112</f>
        <v>169543.92000000004</v>
      </c>
      <c r="M112" s="269">
        <f>F112/K112</f>
        <v>1.2151546732046254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G97:H97"/>
    <mergeCell ref="P4:P5"/>
    <mergeCell ref="Q4:Q5"/>
    <mergeCell ref="K5:M5"/>
    <mergeCell ref="R5:S5"/>
    <mergeCell ref="G92:J92"/>
    <mergeCell ref="O93:P93"/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35" t="s">
        <v>132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126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129</v>
      </c>
      <c r="O3" s="346" t="s">
        <v>125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127</v>
      </c>
      <c r="F4" s="329" t="s">
        <v>33</v>
      </c>
      <c r="G4" s="320" t="s">
        <v>128</v>
      </c>
      <c r="H4" s="331" t="s">
        <v>122</v>
      </c>
      <c r="I4" s="320" t="s">
        <v>103</v>
      </c>
      <c r="J4" s="331" t="s">
        <v>104</v>
      </c>
      <c r="K4" s="85" t="s">
        <v>114</v>
      </c>
      <c r="L4" s="204" t="s">
        <v>113</v>
      </c>
      <c r="M4" s="90" t="s">
        <v>63</v>
      </c>
      <c r="N4" s="331"/>
      <c r="O4" s="333" t="s">
        <v>133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130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16"/>
      <c r="P90" s="316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42732</v>
      </c>
      <c r="D92" s="29">
        <v>19085.6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'[1]залишки  (2)'!$G$6/1000</f>
        <v>0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230</v>
      </c>
      <c r="O3" s="346" t="s">
        <v>235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227</v>
      </c>
      <c r="F4" s="329" t="s">
        <v>33</v>
      </c>
      <c r="G4" s="320" t="s">
        <v>228</v>
      </c>
      <c r="H4" s="331" t="s">
        <v>229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234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231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1406.35</v>
      </c>
      <c r="G62" s="253">
        <f t="shared" si="16"/>
        <v>1406.35</v>
      </c>
      <c r="H62" s="195">
        <f t="shared" si="18"/>
        <v>1406.35</v>
      </c>
      <c r="I62" s="254">
        <f t="shared" si="19"/>
        <v>1406.35</v>
      </c>
      <c r="J62" s="165"/>
      <c r="K62" s="166">
        <v>889.8</v>
      </c>
      <c r="L62" s="254">
        <f t="shared" si="20"/>
        <v>516.55</v>
      </c>
      <c r="M62" s="305">
        <f t="shared" si="21"/>
        <v>1.5805237131939762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16"/>
      <c r="P93" s="316"/>
    </row>
    <row r="94" spans="3:16" ht="15">
      <c r="C94" s="81">
        <v>42977</v>
      </c>
      <c r="D94" s="29">
        <v>9672.2</v>
      </c>
      <c r="G94" s="312"/>
      <c r="H94" s="312"/>
      <c r="I94" s="118"/>
      <c r="J94" s="295"/>
      <c r="K94" s="295"/>
      <c r="L94" s="295"/>
      <c r="M94" s="295"/>
      <c r="N94" s="295"/>
      <c r="O94" s="316"/>
      <c r="P94" s="316"/>
    </row>
    <row r="95" spans="3:16" ht="15.75" customHeight="1">
      <c r="C95" s="81">
        <v>42976</v>
      </c>
      <c r="D95" s="29">
        <v>5224.7</v>
      </c>
      <c r="F95" s="68"/>
      <c r="G95" s="312"/>
      <c r="H95" s="312"/>
      <c r="I95" s="118"/>
      <c r="J95" s="296"/>
      <c r="K95" s="296"/>
      <c r="L95" s="296"/>
      <c r="M95" s="296"/>
      <c r="N95" s="296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295"/>
      <c r="K96" s="295"/>
      <c r="L96" s="295"/>
      <c r="M96" s="295"/>
      <c r="N96" s="295"/>
    </row>
    <row r="97" spans="2:14" ht="18" customHeight="1">
      <c r="B97" s="318" t="s">
        <v>56</v>
      </c>
      <c r="C97" s="319"/>
      <c r="D97" s="133">
        <f>'[1]залишки  (2)'!$G$6/1000</f>
        <v>0</v>
      </c>
      <c r="E97" s="69"/>
      <c r="F97" s="125" t="s">
        <v>107</v>
      </c>
      <c r="G97" s="312"/>
      <c r="H97" s="312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35" t="s">
        <v>232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218</v>
      </c>
      <c r="O3" s="346" t="s">
        <v>220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219</v>
      </c>
      <c r="F4" s="329" t="s">
        <v>33</v>
      </c>
      <c r="G4" s="320" t="s">
        <v>221</v>
      </c>
      <c r="H4" s="331" t="s">
        <v>222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226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225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1234.58</v>
      </c>
      <c r="G62" s="162">
        <f t="shared" si="12"/>
        <v>1234.58</v>
      </c>
      <c r="H62" s="164" t="e">
        <f t="shared" si="13"/>
        <v>#DIV/0!</v>
      </c>
      <c r="I62" s="165">
        <f t="shared" si="14"/>
        <v>1234.58</v>
      </c>
      <c r="J62" s="165" t="e">
        <f t="shared" si="15"/>
        <v>#DIV/0!</v>
      </c>
      <c r="K62" s="166">
        <v>731.46</v>
      </c>
      <c r="L62" s="165">
        <f t="shared" si="16"/>
        <v>503.1199999999999</v>
      </c>
      <c r="M62" s="218">
        <f t="shared" si="17"/>
        <v>1.6878298198124297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16"/>
      <c r="P93" s="316"/>
    </row>
    <row r="94" spans="3:16" ht="15">
      <c r="C94" s="81">
        <v>42944</v>
      </c>
      <c r="D94" s="29">
        <v>13586.1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42943</v>
      </c>
      <c r="D95" s="29">
        <v>6106.3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f>'[1]залишки  (2)'!$G$6/1000</f>
        <v>0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35" t="s">
        <v>216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212</v>
      </c>
      <c r="O3" s="346" t="s">
        <v>213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209</v>
      </c>
      <c r="F4" s="329" t="s">
        <v>33</v>
      </c>
      <c r="G4" s="320" t="s">
        <v>210</v>
      </c>
      <c r="H4" s="331" t="s">
        <v>211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217</v>
      </c>
      <c r="P4" s="320" t="s">
        <v>49</v>
      </c>
      <c r="Q4" s="322" t="s">
        <v>48</v>
      </c>
      <c r="R4" s="91" t="s">
        <v>64</v>
      </c>
      <c r="S4" s="91"/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214</v>
      </c>
      <c r="L5" s="324"/>
      <c r="M5" s="325"/>
      <c r="N5" s="332"/>
      <c r="O5" s="334"/>
      <c r="P5" s="321"/>
      <c r="Q5" s="322"/>
      <c r="R5" s="326" t="s">
        <v>215</v>
      </c>
      <c r="S5" s="32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16"/>
      <c r="P93" s="316"/>
    </row>
    <row r="94" spans="3:16" ht="15" hidden="1">
      <c r="C94" s="81">
        <v>42913</v>
      </c>
      <c r="D94" s="29">
        <v>9872.9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 hidden="1">
      <c r="C95" s="81">
        <v>42912</v>
      </c>
      <c r="D95" s="29">
        <v>4876.1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 hidden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 hidden="1">
      <c r="B97" s="318" t="s">
        <v>56</v>
      </c>
      <c r="C97" s="319"/>
      <c r="D97" s="133">
        <v>225.52589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207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201</v>
      </c>
      <c r="O3" s="346" t="s">
        <v>202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198</v>
      </c>
      <c r="F4" s="329" t="s">
        <v>33</v>
      </c>
      <c r="G4" s="320" t="s">
        <v>199</v>
      </c>
      <c r="H4" s="331" t="s">
        <v>200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208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204</v>
      </c>
      <c r="L5" s="324"/>
      <c r="M5" s="325"/>
      <c r="N5" s="332"/>
      <c r="O5" s="334"/>
      <c r="P5" s="321"/>
      <c r="Q5" s="322"/>
      <c r="R5" s="326" t="s">
        <v>203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16"/>
      <c r="P93" s="316"/>
    </row>
    <row r="94" spans="3:16" ht="15">
      <c r="C94" s="81">
        <v>42885</v>
      </c>
      <c r="D94" s="29">
        <v>10664.9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42884</v>
      </c>
      <c r="D95" s="29">
        <v>6919.44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1135.71022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35" t="s">
        <v>196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6"/>
      <c r="T1" s="86"/>
      <c r="U1" s="87"/>
    </row>
    <row r="2" spans="2:21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191</v>
      </c>
      <c r="O3" s="346" t="s">
        <v>190</v>
      </c>
      <c r="P3" s="346"/>
      <c r="Q3" s="346"/>
      <c r="R3" s="346"/>
      <c r="S3" s="346"/>
      <c r="T3" s="346"/>
      <c r="U3" s="346"/>
    </row>
    <row r="4" spans="1:21" ht="22.5" customHeight="1">
      <c r="A4" s="337"/>
      <c r="B4" s="339"/>
      <c r="C4" s="340"/>
      <c r="D4" s="341"/>
      <c r="E4" s="347" t="s">
        <v>187</v>
      </c>
      <c r="F4" s="329" t="s">
        <v>33</v>
      </c>
      <c r="G4" s="320" t="s">
        <v>188</v>
      </c>
      <c r="H4" s="331" t="s">
        <v>189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197</v>
      </c>
      <c r="P4" s="320" t="s">
        <v>49</v>
      </c>
      <c r="Q4" s="322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192</v>
      </c>
      <c r="L5" s="324"/>
      <c r="M5" s="325"/>
      <c r="N5" s="332"/>
      <c r="O5" s="334"/>
      <c r="P5" s="321"/>
      <c r="Q5" s="322"/>
      <c r="R5" s="326" t="s">
        <v>193</v>
      </c>
      <c r="S5" s="327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16"/>
      <c r="P93" s="316"/>
    </row>
    <row r="94" spans="3:16" ht="15">
      <c r="C94" s="81">
        <v>42852</v>
      </c>
      <c r="D94" s="29">
        <v>13266.8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42851</v>
      </c>
      <c r="D95" s="29">
        <v>6064.2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102.57358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35" t="s">
        <v>185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  <c r="T1" s="246"/>
      <c r="U1" s="249"/>
      <c r="V1" s="259"/>
      <c r="W1" s="259"/>
    </row>
    <row r="2" spans="2:23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163</v>
      </c>
      <c r="O3" s="346" t="s">
        <v>164</v>
      </c>
      <c r="P3" s="346"/>
      <c r="Q3" s="346"/>
      <c r="R3" s="346"/>
      <c r="S3" s="346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37"/>
      <c r="B4" s="339"/>
      <c r="C4" s="340"/>
      <c r="D4" s="341"/>
      <c r="E4" s="347" t="s">
        <v>153</v>
      </c>
      <c r="F4" s="329" t="s">
        <v>33</v>
      </c>
      <c r="G4" s="320" t="s">
        <v>162</v>
      </c>
      <c r="H4" s="331" t="s">
        <v>176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186</v>
      </c>
      <c r="P4" s="320" t="s">
        <v>49</v>
      </c>
      <c r="Q4" s="322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169</v>
      </c>
      <c r="L5" s="324"/>
      <c r="M5" s="325"/>
      <c r="N5" s="332"/>
      <c r="O5" s="334"/>
      <c r="P5" s="321"/>
      <c r="Q5" s="322"/>
      <c r="R5" s="323" t="s">
        <v>102</v>
      </c>
      <c r="S5" s="325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28"/>
      <c r="H92" s="328"/>
      <c r="I92" s="328"/>
      <c r="J92" s="328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16"/>
      <c r="P93" s="316"/>
    </row>
    <row r="94" spans="3:16" ht="15">
      <c r="C94" s="81">
        <v>42824</v>
      </c>
      <c r="D94" s="29">
        <v>11112.7</v>
      </c>
      <c r="F94" s="113" t="s">
        <v>58</v>
      </c>
      <c r="G94" s="312"/>
      <c r="H94" s="312"/>
      <c r="I94" s="118"/>
      <c r="J94" s="349"/>
      <c r="K94" s="349"/>
      <c r="L94" s="349"/>
      <c r="M94" s="349"/>
      <c r="N94" s="349"/>
      <c r="O94" s="316"/>
      <c r="P94" s="316"/>
    </row>
    <row r="95" spans="3:16" ht="15.75" customHeight="1">
      <c r="C95" s="81">
        <v>42823</v>
      </c>
      <c r="D95" s="29">
        <v>8830.3</v>
      </c>
      <c r="F95" s="68"/>
      <c r="G95" s="312"/>
      <c r="H95" s="312"/>
      <c r="I95" s="118"/>
      <c r="J95" s="350"/>
      <c r="K95" s="350"/>
      <c r="L95" s="350"/>
      <c r="M95" s="350"/>
      <c r="N95" s="350"/>
      <c r="O95" s="316"/>
      <c r="P95" s="316"/>
    </row>
    <row r="96" spans="3:14" ht="15.75" customHeight="1">
      <c r="C96" s="81"/>
      <c r="F96" s="68"/>
      <c r="G96" s="317"/>
      <c r="H96" s="317"/>
      <c r="I96" s="124"/>
      <c r="J96" s="349"/>
      <c r="K96" s="349"/>
      <c r="L96" s="349"/>
      <c r="M96" s="349"/>
      <c r="N96" s="349"/>
    </row>
    <row r="97" spans="2:14" ht="18" customHeight="1">
      <c r="B97" s="318" t="s">
        <v>56</v>
      </c>
      <c r="C97" s="319"/>
      <c r="D97" s="133">
        <v>1399.2856000000002</v>
      </c>
      <c r="E97" s="69"/>
      <c r="F97" s="125" t="s">
        <v>107</v>
      </c>
      <c r="G97" s="312"/>
      <c r="H97" s="312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12"/>
      <c r="H98" s="312"/>
      <c r="I98" s="68"/>
      <c r="J98" s="69"/>
      <c r="K98" s="69"/>
      <c r="L98" s="69"/>
      <c r="M98" s="69"/>
    </row>
    <row r="99" spans="2:13" ht="22.5" customHeight="1" hidden="1">
      <c r="B99" s="313" t="s">
        <v>59</v>
      </c>
      <c r="C99" s="314"/>
      <c r="D99" s="80">
        <v>0</v>
      </c>
      <c r="E99" s="51" t="s">
        <v>24</v>
      </c>
      <c r="F99" s="68"/>
      <c r="G99" s="312"/>
      <c r="H99" s="312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15"/>
      <c r="P101" s="31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35" t="s">
        <v>151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150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144</v>
      </c>
      <c r="O3" s="346" t="s">
        <v>148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149</v>
      </c>
      <c r="F4" s="329" t="s">
        <v>33</v>
      </c>
      <c r="G4" s="320" t="s">
        <v>145</v>
      </c>
      <c r="H4" s="331" t="s">
        <v>146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152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147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16"/>
      <c r="P90" s="316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42790</v>
      </c>
      <c r="D92" s="29">
        <v>4206.9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v>7713.34596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35" t="s">
        <v>143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86"/>
      <c r="S1" s="87"/>
    </row>
    <row r="2" spans="2:19" s="1" customFormat="1" ht="15.75" customHeight="1">
      <c r="B2" s="336"/>
      <c r="C2" s="336"/>
      <c r="D2" s="336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37"/>
      <c r="B3" s="339"/>
      <c r="C3" s="340" t="s">
        <v>0</v>
      </c>
      <c r="D3" s="341" t="s">
        <v>134</v>
      </c>
      <c r="E3" s="32"/>
      <c r="F3" s="342" t="s">
        <v>26</v>
      </c>
      <c r="G3" s="343"/>
      <c r="H3" s="343"/>
      <c r="I3" s="343"/>
      <c r="J3" s="344"/>
      <c r="K3" s="83"/>
      <c r="L3" s="83"/>
      <c r="M3" s="83"/>
      <c r="N3" s="345" t="s">
        <v>123</v>
      </c>
      <c r="O3" s="346" t="s">
        <v>118</v>
      </c>
      <c r="P3" s="346"/>
      <c r="Q3" s="346"/>
      <c r="R3" s="346"/>
      <c r="S3" s="346"/>
    </row>
    <row r="4" spans="1:19" ht="22.5" customHeight="1">
      <c r="A4" s="337"/>
      <c r="B4" s="339"/>
      <c r="C4" s="340"/>
      <c r="D4" s="341"/>
      <c r="E4" s="347" t="s">
        <v>135</v>
      </c>
      <c r="F4" s="329" t="s">
        <v>33</v>
      </c>
      <c r="G4" s="320" t="s">
        <v>136</v>
      </c>
      <c r="H4" s="331" t="s">
        <v>137</v>
      </c>
      <c r="I4" s="320" t="s">
        <v>138</v>
      </c>
      <c r="J4" s="331" t="s">
        <v>139</v>
      </c>
      <c r="K4" s="85" t="s">
        <v>141</v>
      </c>
      <c r="L4" s="204" t="s">
        <v>113</v>
      </c>
      <c r="M4" s="90" t="s">
        <v>63</v>
      </c>
      <c r="N4" s="331"/>
      <c r="O4" s="333" t="s">
        <v>124</v>
      </c>
      <c r="P4" s="320" t="s">
        <v>49</v>
      </c>
      <c r="Q4" s="322" t="s">
        <v>48</v>
      </c>
      <c r="R4" s="91" t="s">
        <v>64</v>
      </c>
      <c r="S4" s="92" t="s">
        <v>63</v>
      </c>
    </row>
    <row r="5" spans="1:19" ht="67.5" customHeight="1">
      <c r="A5" s="338"/>
      <c r="B5" s="339"/>
      <c r="C5" s="340"/>
      <c r="D5" s="341"/>
      <c r="E5" s="348"/>
      <c r="F5" s="330"/>
      <c r="G5" s="321"/>
      <c r="H5" s="332"/>
      <c r="I5" s="321"/>
      <c r="J5" s="332"/>
      <c r="K5" s="323" t="s">
        <v>142</v>
      </c>
      <c r="L5" s="324"/>
      <c r="M5" s="325"/>
      <c r="N5" s="332"/>
      <c r="O5" s="334"/>
      <c r="P5" s="321"/>
      <c r="Q5" s="322"/>
      <c r="R5" s="323" t="s">
        <v>102</v>
      </c>
      <c r="S5" s="32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28"/>
      <c r="H89" s="328"/>
      <c r="I89" s="328"/>
      <c r="J89" s="328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16"/>
      <c r="P90" s="316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12"/>
      <c r="H91" s="312"/>
      <c r="I91" s="118"/>
      <c r="J91" s="349"/>
      <c r="K91" s="349"/>
      <c r="L91" s="349"/>
      <c r="M91" s="349"/>
      <c r="N91" s="349"/>
      <c r="O91" s="316"/>
      <c r="P91" s="316"/>
    </row>
    <row r="92" spans="3:16" ht="15.75" customHeight="1">
      <c r="C92" s="81">
        <v>42762</v>
      </c>
      <c r="D92" s="29">
        <v>8862.4</v>
      </c>
      <c r="F92" s="68"/>
      <c r="G92" s="312"/>
      <c r="H92" s="312"/>
      <c r="I92" s="118"/>
      <c r="J92" s="350"/>
      <c r="K92" s="350"/>
      <c r="L92" s="350"/>
      <c r="M92" s="350"/>
      <c r="N92" s="350"/>
      <c r="O92" s="316"/>
      <c r="P92" s="316"/>
    </row>
    <row r="93" spans="3:14" ht="15.75" customHeight="1">
      <c r="C93" s="81"/>
      <c r="F93" s="68"/>
      <c r="G93" s="317"/>
      <c r="H93" s="317"/>
      <c r="I93" s="124"/>
      <c r="J93" s="349"/>
      <c r="K93" s="349"/>
      <c r="L93" s="349"/>
      <c r="M93" s="349"/>
      <c r="N93" s="349"/>
    </row>
    <row r="94" spans="2:14" ht="18.75" customHeight="1">
      <c r="B94" s="318" t="s">
        <v>56</v>
      </c>
      <c r="C94" s="319"/>
      <c r="D94" s="133">
        <f>9505303.41/1000</f>
        <v>9505.30341</v>
      </c>
      <c r="E94" s="69"/>
      <c r="F94" s="125" t="s">
        <v>107</v>
      </c>
      <c r="G94" s="312"/>
      <c r="H94" s="312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12"/>
      <c r="H95" s="312"/>
      <c r="I95" s="68"/>
      <c r="J95" s="69"/>
      <c r="K95" s="69"/>
      <c r="L95" s="69"/>
      <c r="M95" s="69"/>
    </row>
    <row r="96" spans="2:13" ht="22.5" customHeight="1" hidden="1">
      <c r="B96" s="313" t="s">
        <v>59</v>
      </c>
      <c r="C96" s="314"/>
      <c r="D96" s="80">
        <v>0</v>
      </c>
      <c r="E96" s="51" t="s">
        <v>24</v>
      </c>
      <c r="F96" s="68"/>
      <c r="G96" s="312"/>
      <c r="H96" s="312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15"/>
      <c r="P98" s="31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2017-09-08T08:08:57Z</cp:lastPrinted>
  <dcterms:created xsi:type="dcterms:W3CDTF">2003-07-28T11:27:56Z</dcterms:created>
  <dcterms:modified xsi:type="dcterms:W3CDTF">2017-09-11T13:11:48Z</dcterms:modified>
  <cp:category/>
  <cp:version/>
  <cp:contentType/>
  <cp:contentStatus/>
</cp:coreProperties>
</file>